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SHARE\00-2023 web shop metro servis\"/>
    </mc:Choice>
  </mc:AlternateContent>
  <xr:revisionPtr revIDLastSave="0" documentId="13_ncr:1_{B177A95E-62F9-4917-92AA-E0CA44006F92}" xr6:coauthVersionLast="47" xr6:coauthVersionMax="47" xr10:uidLastSave="{00000000-0000-0000-0000-000000000000}"/>
  <bookViews>
    <workbookView xWindow="-120" yWindow="-120" windowWidth="29040" windowHeight="15225" xr2:uid="{568D1922-EAEE-4857-9DCC-17567B3B56E6}"/>
  </bookViews>
  <sheets>
    <sheet name="Obračun plaće" sheetId="1" r:id="rId1"/>
  </sheets>
  <definedNames>
    <definedName name="_xlnm.Print_Area" localSheetId="0">'Obračun plaće'!$A$1:$D$30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I15" i="1"/>
  <c r="C4" i="1"/>
  <c r="D4" i="1" s="1"/>
  <c r="J15" i="1"/>
  <c r="J13" i="1"/>
  <c r="J9" i="1"/>
  <c r="I8" i="1"/>
  <c r="J8" i="1" s="1"/>
  <c r="I9" i="1"/>
  <c r="I10" i="1"/>
  <c r="J10" i="1" s="1"/>
  <c r="I11" i="1"/>
  <c r="J11" i="1" s="1"/>
  <c r="I12" i="1"/>
  <c r="J12" i="1" s="1"/>
  <c r="I13" i="1"/>
  <c r="I14" i="1"/>
  <c r="J14" i="1" s="1"/>
  <c r="I7" i="1"/>
  <c r="J7" i="1" s="1"/>
  <c r="D11" i="1"/>
  <c r="D22" i="1" l="1"/>
  <c r="D24" i="1"/>
  <c r="D23" i="1"/>
  <c r="D7" i="1"/>
  <c r="C22" i="1"/>
  <c r="C6" i="1"/>
  <c r="C23" i="1"/>
  <c r="C7" i="1"/>
  <c r="C24" i="1"/>
  <c r="D6" i="1"/>
  <c r="D8" i="1" l="1"/>
  <c r="D10" i="1" s="1"/>
  <c r="D25" i="1"/>
  <c r="C8" i="1"/>
  <c r="C10" i="1" s="1"/>
  <c r="C25" i="1"/>
  <c r="C12" i="1" l="1"/>
  <c r="C15" i="1" s="1"/>
  <c r="D15" i="1" s="1"/>
  <c r="C14" i="1" l="1"/>
  <c r="D14" i="1" s="1"/>
  <c r="D16" i="1" s="1"/>
  <c r="D17" i="1" s="1"/>
  <c r="D18" i="1" s="1"/>
  <c r="C16" i="1" l="1"/>
  <c r="C17" i="1" s="1"/>
  <c r="C18" i="1"/>
  <c r="C27" i="1" s="1"/>
  <c r="C20" i="1"/>
  <c r="C28" i="1" s="1"/>
  <c r="D20" i="1"/>
  <c r="D28" i="1" s="1"/>
  <c r="D27" i="1"/>
  <c r="C29" i="1" l="1"/>
  <c r="D29" i="1"/>
</calcChain>
</file>

<file path=xl/sharedStrings.xml><?xml version="1.0" encoding="utf-8"?>
<sst xmlns="http://schemas.openxmlformats.org/spreadsheetml/2006/main" count="39" uniqueCount="36">
  <si>
    <t>BRUTO PLAĆA</t>
  </si>
  <si>
    <t>MIO 1.STUP</t>
  </si>
  <si>
    <t>MIO 2.STUP</t>
  </si>
  <si>
    <t>Ukupno dopr.iz plaće</t>
  </si>
  <si>
    <t>Razlika</t>
  </si>
  <si>
    <t>Direktor</t>
  </si>
  <si>
    <t>Porezna olakšica</t>
  </si>
  <si>
    <t>Porezna osnovica</t>
  </si>
  <si>
    <t>Porez na dohodak</t>
  </si>
  <si>
    <t>Prirez na porez</t>
  </si>
  <si>
    <t>Ukupno poreza na dohodak</t>
  </si>
  <si>
    <t>Ukupno porez i prirez</t>
  </si>
  <si>
    <t>Neto za isplatu</t>
  </si>
  <si>
    <t>Zdravstvo</t>
  </si>
  <si>
    <t>Ben.staž MIO 1.stup</t>
  </si>
  <si>
    <t>Ben.staž MIO 2.stup</t>
  </si>
  <si>
    <t>Ukupno doprinosi iz plaće</t>
  </si>
  <si>
    <t>Ukupno doprinosi</t>
  </si>
  <si>
    <t>Ukupno neto</t>
  </si>
  <si>
    <t>Potrebna sredstva za isplatu plaće</t>
  </si>
  <si>
    <t>Vrsta obveze - drop down menu:</t>
  </si>
  <si>
    <t>Vrsta obveze:</t>
  </si>
  <si>
    <t>HRK</t>
  </si>
  <si>
    <t>Koeficijent</t>
  </si>
  <si>
    <t>Bruto plaća</t>
  </si>
  <si>
    <t>Obrtnik dohodaš</t>
  </si>
  <si>
    <t>Obrtnik dobitaš</t>
  </si>
  <si>
    <t>OPG vodi knjige kao dobitaš</t>
  </si>
  <si>
    <t>OPG vodi knjige kao dohodaš</t>
  </si>
  <si>
    <t>Obrtnik paušalist</t>
  </si>
  <si>
    <t>OPG paušalist</t>
  </si>
  <si>
    <t>Poljoprivrednik</t>
  </si>
  <si>
    <t>Minimalna plaća</t>
  </si>
  <si>
    <t>Popunjavate samo zelena polja !</t>
  </si>
  <si>
    <t>Sva ostala polja su formule.</t>
  </si>
  <si>
    <t>www.metro-servis.hr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</si>
</sst>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[$€-1]_-;\-* #,##0.00\ [$€-1]_-;_-* &quot;-&quot;??\ [$€-1]_-;_-@_-"/>
    <numFmt numFmtId="165" formatCode="0.0%"/>
  </numFmts>
  <fonts count="6" x14ac:knownFonts="1"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44" fontId="0" fillId="0" borderId="0" xfId="2" applyFont="1"/>
    <xf numFmtId="43" fontId="0" fillId="0" borderId="0" xfId="1" applyFont="1" applyAlignment="1">
      <alignment horizontal="center"/>
    </xf>
    <xf numFmtId="164" fontId="0" fillId="0" borderId="0" xfId="2" applyNumberFormat="1" applyFont="1"/>
    <xf numFmtId="0" fontId="2" fillId="0" borderId="0" xfId="0" applyFont="1"/>
    <xf numFmtId="44" fontId="2" fillId="0" borderId="0" xfId="2" applyFont="1"/>
    <xf numFmtId="164" fontId="2" fillId="0" borderId="0" xfId="0" applyNumberFormat="1" applyFont="1"/>
    <xf numFmtId="0" fontId="2" fillId="0" borderId="3" xfId="0" applyFont="1" applyBorder="1"/>
    <xf numFmtId="44" fontId="2" fillId="0" borderId="4" xfId="2" applyFont="1" applyBorder="1"/>
    <xf numFmtId="164" fontId="2" fillId="0" borderId="5" xfId="0" applyNumberFormat="1" applyFont="1" applyBorder="1"/>
    <xf numFmtId="44" fontId="2" fillId="0" borderId="1" xfId="2" applyFont="1" applyBorder="1"/>
    <xf numFmtId="0" fontId="2" fillId="0" borderId="6" xfId="0" applyFont="1" applyBorder="1"/>
    <xf numFmtId="44" fontId="2" fillId="0" borderId="7" xfId="2" applyFont="1" applyBorder="1"/>
    <xf numFmtId="164" fontId="2" fillId="0" borderId="8" xfId="0" applyNumberFormat="1" applyFont="1" applyBorder="1"/>
    <xf numFmtId="0" fontId="2" fillId="0" borderId="9" xfId="0" applyFont="1" applyBorder="1"/>
    <xf numFmtId="44" fontId="2" fillId="0" borderId="0" xfId="2" applyFont="1" applyBorder="1"/>
    <xf numFmtId="164" fontId="2" fillId="0" borderId="10" xfId="0" applyNumberFormat="1" applyFont="1" applyBorder="1"/>
    <xf numFmtId="0" fontId="2" fillId="0" borderId="11" xfId="0" applyFont="1" applyBorder="1"/>
    <xf numFmtId="164" fontId="2" fillId="0" borderId="12" xfId="0" applyNumberFormat="1" applyFont="1" applyBorder="1"/>
    <xf numFmtId="44" fontId="3" fillId="3" borderId="1" xfId="2" applyFont="1" applyFill="1" applyBorder="1"/>
    <xf numFmtId="164" fontId="3" fillId="3" borderId="12" xfId="0" applyNumberFormat="1" applyFont="1" applyFill="1" applyBorder="1"/>
    <xf numFmtId="0" fontId="3" fillId="3" borderId="11" xfId="0" applyFont="1" applyFill="1" applyBorder="1"/>
    <xf numFmtId="165" fontId="4" fillId="3" borderId="1" xfId="3" applyNumberFormat="1" applyFont="1" applyFill="1" applyBorder="1" applyAlignment="1">
      <alignment horizontal="center"/>
    </xf>
    <xf numFmtId="44" fontId="2" fillId="2" borderId="0" xfId="2" applyFont="1" applyFill="1" applyProtection="1">
      <protection locked="0"/>
    </xf>
    <xf numFmtId="165" fontId="4" fillId="0" borderId="0" xfId="3" applyNumberFormat="1" applyFont="1" applyAlignment="1">
      <alignment horizontal="center"/>
    </xf>
    <xf numFmtId="165" fontId="4" fillId="0" borderId="4" xfId="3" applyNumberFormat="1" applyFont="1" applyBorder="1" applyAlignment="1">
      <alignment horizontal="center"/>
    </xf>
    <xf numFmtId="165" fontId="4" fillId="0" borderId="7" xfId="3" applyNumberFormat="1" applyFont="1" applyBorder="1" applyAlignment="1">
      <alignment horizontal="center"/>
    </xf>
    <xf numFmtId="165" fontId="4" fillId="2" borderId="0" xfId="3" applyNumberFormat="1" applyFont="1" applyFill="1" applyBorder="1" applyAlignment="1" applyProtection="1">
      <alignment horizontal="center"/>
      <protection locked="0"/>
    </xf>
    <xf numFmtId="165" fontId="4" fillId="2" borderId="1" xfId="3" applyNumberFormat="1" applyFont="1" applyFill="1" applyBorder="1" applyAlignment="1" applyProtection="1">
      <alignment horizontal="center"/>
      <protection locked="0"/>
    </xf>
    <xf numFmtId="165" fontId="4" fillId="0" borderId="0" xfId="3" applyNumberFormat="1" applyFont="1" applyBorder="1" applyAlignment="1">
      <alignment horizontal="center"/>
    </xf>
    <xf numFmtId="0" fontId="0" fillId="0" borderId="0" xfId="0" applyProtection="1">
      <protection hidden="1"/>
    </xf>
    <xf numFmtId="44" fontId="0" fillId="0" borderId="0" xfId="2" applyFont="1" applyProtection="1">
      <protection hidden="1"/>
    </xf>
    <xf numFmtId="0" fontId="0" fillId="0" borderId="2" xfId="0" applyBorder="1" applyProtection="1">
      <protection hidden="1"/>
    </xf>
    <xf numFmtId="44" fontId="0" fillId="0" borderId="2" xfId="2" applyFont="1" applyBorder="1" applyProtection="1">
      <protection hidden="1"/>
    </xf>
    <xf numFmtId="43" fontId="0" fillId="0" borderId="2" xfId="1" applyFont="1" applyBorder="1" applyAlignment="1" applyProtection="1">
      <alignment horizontal="center"/>
      <protection hidden="1"/>
    </xf>
    <xf numFmtId="164" fontId="0" fillId="0" borderId="2" xfId="2" applyNumberFormat="1" applyFont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164" fontId="0" fillId="0" borderId="0" xfId="2" applyNumberFormat="1" applyFont="1" applyProtection="1">
      <protection hidden="1"/>
    </xf>
    <xf numFmtId="44" fontId="2" fillId="2" borderId="0" xfId="2" applyFont="1" applyFill="1" applyBorder="1" applyProtection="1">
      <protection locked="0"/>
    </xf>
    <xf numFmtId="0" fontId="5" fillId="0" borderId="0" xfId="4"/>
    <xf numFmtId="164" fontId="2" fillId="0" borderId="0" xfId="2" applyNumberFormat="1" applyFont="1" applyBorder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ro-servis.h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F93D-D60C-45EE-BE4E-0A40D32E160A}">
  <dimension ref="A2:K30"/>
  <sheetViews>
    <sheetView tabSelected="1" workbookViewId="0">
      <selection activeCell="D12" sqref="D12"/>
    </sheetView>
  </sheetViews>
  <sheetFormatPr defaultRowHeight="15.75" x14ac:dyDescent="0.25"/>
  <cols>
    <col min="1" max="1" width="34" style="4" customWidth="1"/>
    <col min="2" max="2" width="9.33203125" style="24" customWidth="1"/>
    <col min="3" max="3" width="36.83203125" style="5" customWidth="1"/>
    <col min="4" max="4" width="36.83203125" style="6" customWidth="1"/>
    <col min="5" max="5" width="12.6640625" customWidth="1"/>
    <col min="6" max="6" width="27.33203125" customWidth="1"/>
    <col min="7" max="7" width="15.5" style="1" customWidth="1"/>
    <col min="8" max="10" width="15.5" customWidth="1"/>
  </cols>
  <sheetData>
    <row r="2" spans="1:11" x14ac:dyDescent="0.25">
      <c r="A2" s="4" t="s">
        <v>20</v>
      </c>
      <c r="C2" s="23" t="s">
        <v>29</v>
      </c>
    </row>
    <row r="4" spans="1:11" x14ac:dyDescent="0.25">
      <c r="A4" s="7" t="s">
        <v>0</v>
      </c>
      <c r="B4" s="25"/>
      <c r="C4" s="8">
        <f>+_xlfn.XLOOKUP(+C2,F7:F15,I7:I15,0)</f>
        <v>4120.4000000000005</v>
      </c>
      <c r="D4" s="9">
        <f>+C4/7.5345</f>
        <v>546.87105979162527</v>
      </c>
      <c r="F4" s="30"/>
      <c r="G4" s="31"/>
      <c r="H4" s="30"/>
      <c r="I4" s="30"/>
      <c r="J4" s="30"/>
      <c r="K4" s="30"/>
    </row>
    <row r="5" spans="1:11" x14ac:dyDescent="0.25">
      <c r="A5" s="11"/>
      <c r="B5" s="26"/>
      <c r="C5" s="12"/>
      <c r="D5" s="13"/>
      <c r="F5" s="30"/>
      <c r="G5" s="31"/>
      <c r="H5" s="30"/>
      <c r="I5" s="30"/>
      <c r="J5" s="30"/>
      <c r="K5" s="30"/>
    </row>
    <row r="6" spans="1:11" x14ac:dyDescent="0.25">
      <c r="A6" s="14" t="s">
        <v>1</v>
      </c>
      <c r="B6" s="27">
        <v>0.15</v>
      </c>
      <c r="C6" s="15">
        <f>+C4*$B$6</f>
        <v>618.06000000000006</v>
      </c>
      <c r="D6" s="16">
        <f>+D4*B6</f>
        <v>82.030658968743793</v>
      </c>
      <c r="F6" s="32" t="s">
        <v>21</v>
      </c>
      <c r="G6" s="33" t="s">
        <v>22</v>
      </c>
      <c r="H6" s="32" t="s">
        <v>23</v>
      </c>
      <c r="I6" s="32" t="s">
        <v>24</v>
      </c>
      <c r="J6" s="32" t="s">
        <v>24</v>
      </c>
      <c r="K6" s="30"/>
    </row>
    <row r="7" spans="1:11" x14ac:dyDescent="0.25">
      <c r="A7" s="17" t="s">
        <v>2</v>
      </c>
      <c r="B7" s="28">
        <v>0.05</v>
      </c>
      <c r="C7" s="10">
        <f>+C4*B7</f>
        <v>206.02000000000004</v>
      </c>
      <c r="D7" s="18">
        <f>+D4*B7</f>
        <v>27.343552989581266</v>
      </c>
      <c r="F7" s="32" t="s">
        <v>5</v>
      </c>
      <c r="G7" s="33">
        <v>10301</v>
      </c>
      <c r="H7" s="34">
        <v>0.65</v>
      </c>
      <c r="I7" s="33">
        <f>+G7*H7</f>
        <v>6695.6500000000005</v>
      </c>
      <c r="J7" s="35">
        <f>+I7/7.5345</f>
        <v>888.66547216139099</v>
      </c>
      <c r="K7" s="30"/>
    </row>
    <row r="8" spans="1:11" x14ac:dyDescent="0.25">
      <c r="A8" s="7" t="s">
        <v>3</v>
      </c>
      <c r="B8" s="25"/>
      <c r="C8" s="8">
        <f>+C6+C7</f>
        <v>824.08000000000015</v>
      </c>
      <c r="D8" s="9">
        <f>+D6+D7</f>
        <v>109.37421195832506</v>
      </c>
      <c r="F8" s="32" t="s">
        <v>25</v>
      </c>
      <c r="G8" s="33">
        <v>10301</v>
      </c>
      <c r="H8" s="34">
        <v>0.65</v>
      </c>
      <c r="I8" s="33">
        <f t="shared" ref="I8:I14" si="0">+G8*H8</f>
        <v>6695.6500000000005</v>
      </c>
      <c r="J8" s="35">
        <f t="shared" ref="J8:J15" si="1">+I8/7.5345</f>
        <v>888.66547216139099</v>
      </c>
      <c r="K8" s="30"/>
    </row>
    <row r="9" spans="1:11" x14ac:dyDescent="0.25">
      <c r="A9" s="14"/>
      <c r="B9" s="29"/>
      <c r="C9" s="15"/>
      <c r="D9" s="16"/>
      <c r="F9" s="32" t="s">
        <v>26</v>
      </c>
      <c r="G9" s="33">
        <v>10301</v>
      </c>
      <c r="H9" s="34">
        <v>1.1000000000000001</v>
      </c>
      <c r="I9" s="33">
        <f t="shared" si="0"/>
        <v>11331.1</v>
      </c>
      <c r="J9" s="35">
        <f t="shared" si="1"/>
        <v>1503.8954144269692</v>
      </c>
      <c r="K9" s="30"/>
    </row>
    <row r="10" spans="1:11" x14ac:dyDescent="0.25">
      <c r="A10" s="11" t="s">
        <v>4</v>
      </c>
      <c r="B10" s="26"/>
      <c r="C10" s="12">
        <f>+C4-C8</f>
        <v>3296.3200000000006</v>
      </c>
      <c r="D10" s="13">
        <f>+D4-D8</f>
        <v>437.49684783330019</v>
      </c>
      <c r="F10" s="32" t="s">
        <v>28</v>
      </c>
      <c r="G10" s="33">
        <v>10301</v>
      </c>
      <c r="H10" s="34">
        <v>0.55000000000000004</v>
      </c>
      <c r="I10" s="33">
        <f t="shared" si="0"/>
        <v>5665.55</v>
      </c>
      <c r="J10" s="35">
        <f t="shared" si="1"/>
        <v>751.94770721348459</v>
      </c>
      <c r="K10" s="30"/>
    </row>
    <row r="11" spans="1:11" x14ac:dyDescent="0.25">
      <c r="A11" s="14" t="s">
        <v>6</v>
      </c>
      <c r="B11" s="29"/>
      <c r="C11" s="38">
        <v>4000</v>
      </c>
      <c r="D11" s="16">
        <f>+C11/7.5345</f>
        <v>530.89123365850423</v>
      </c>
      <c r="F11" s="32" t="s">
        <v>27</v>
      </c>
      <c r="G11" s="33">
        <v>10301</v>
      </c>
      <c r="H11" s="34">
        <v>1.1000000000000001</v>
      </c>
      <c r="I11" s="33">
        <f t="shared" si="0"/>
        <v>11331.1</v>
      </c>
      <c r="J11" s="35">
        <f t="shared" si="1"/>
        <v>1503.8954144269692</v>
      </c>
      <c r="K11" s="30"/>
    </row>
    <row r="12" spans="1:11" x14ac:dyDescent="0.25">
      <c r="A12" s="14" t="s">
        <v>7</v>
      </c>
      <c r="B12" s="29"/>
      <c r="C12" s="15">
        <f>+IF(+(+C10-C11)&lt;0,0,+C10-C11)</f>
        <v>0</v>
      </c>
      <c r="D12" s="40">
        <f>+IF(+(+D10-D11)&lt;0,0,+D10-D11)</f>
        <v>0</v>
      </c>
      <c r="F12" s="32" t="s">
        <v>29</v>
      </c>
      <c r="G12" s="33">
        <v>10301</v>
      </c>
      <c r="H12" s="34">
        <v>0.4</v>
      </c>
      <c r="I12" s="33">
        <f t="shared" si="0"/>
        <v>4120.4000000000005</v>
      </c>
      <c r="J12" s="35">
        <f t="shared" si="1"/>
        <v>546.87105979162527</v>
      </c>
      <c r="K12" s="30"/>
    </row>
    <row r="13" spans="1:11" x14ac:dyDescent="0.25">
      <c r="A13" s="14"/>
      <c r="B13" s="29"/>
      <c r="C13" s="15"/>
      <c r="D13" s="16"/>
      <c r="F13" s="32" t="s">
        <v>30</v>
      </c>
      <c r="G13" s="33">
        <v>10301</v>
      </c>
      <c r="H13" s="34">
        <v>0.4</v>
      </c>
      <c r="I13" s="33">
        <f t="shared" si="0"/>
        <v>4120.4000000000005</v>
      </c>
      <c r="J13" s="35">
        <f t="shared" si="1"/>
        <v>546.87105979162527</v>
      </c>
      <c r="K13" s="30"/>
    </row>
    <row r="14" spans="1:11" x14ac:dyDescent="0.25">
      <c r="A14" s="14" t="s">
        <v>8</v>
      </c>
      <c r="B14" s="29">
        <v>0.2</v>
      </c>
      <c r="C14" s="15">
        <f>+IF(+C12&lt;30000,+C12*B14,30000*B14)</f>
        <v>0</v>
      </c>
      <c r="D14" s="16">
        <f>+C14/7.5345</f>
        <v>0</v>
      </c>
      <c r="F14" s="32" t="s">
        <v>31</v>
      </c>
      <c r="G14" s="33">
        <v>10301</v>
      </c>
      <c r="H14" s="34">
        <v>0.38</v>
      </c>
      <c r="I14" s="33">
        <f t="shared" si="0"/>
        <v>3914.38</v>
      </c>
      <c r="J14" s="35">
        <f t="shared" si="1"/>
        <v>519.52750680204394</v>
      </c>
      <c r="K14" s="30"/>
    </row>
    <row r="15" spans="1:11" x14ac:dyDescent="0.25">
      <c r="A15" s="14" t="s">
        <v>8</v>
      </c>
      <c r="B15" s="29">
        <v>0.3</v>
      </c>
      <c r="C15" s="15">
        <f>+IF(+C12&gt;30000,+(+C12-30000)*B15,0)</f>
        <v>0</v>
      </c>
      <c r="D15" s="16">
        <f>+C15/7.5345</f>
        <v>0</v>
      </c>
      <c r="F15" s="32" t="s">
        <v>32</v>
      </c>
      <c r="G15" s="33"/>
      <c r="H15" s="34"/>
      <c r="I15" s="33">
        <f>700*7.5345</f>
        <v>5274.1500000000005</v>
      </c>
      <c r="J15" s="35">
        <f t="shared" si="1"/>
        <v>700</v>
      </c>
      <c r="K15" s="30"/>
    </row>
    <row r="16" spans="1:11" x14ac:dyDescent="0.25">
      <c r="A16" s="14" t="s">
        <v>10</v>
      </c>
      <c r="B16" s="29"/>
      <c r="C16" s="15">
        <f>+C14+C15</f>
        <v>0</v>
      </c>
      <c r="D16" s="16">
        <f>+D14+D15</f>
        <v>0</v>
      </c>
      <c r="F16" s="30"/>
      <c r="G16" s="31"/>
      <c r="H16" s="36"/>
      <c r="I16" s="31"/>
      <c r="J16" s="37"/>
      <c r="K16" s="30"/>
    </row>
    <row r="17" spans="1:11" x14ac:dyDescent="0.25">
      <c r="A17" s="14" t="s">
        <v>9</v>
      </c>
      <c r="B17" s="27">
        <v>0.09</v>
      </c>
      <c r="C17" s="15">
        <f>+C16*B17</f>
        <v>0</v>
      </c>
      <c r="D17" s="16">
        <f>+D16*B17</f>
        <v>0</v>
      </c>
      <c r="F17" s="30" t="s">
        <v>33</v>
      </c>
      <c r="G17" s="31"/>
      <c r="H17" s="36"/>
      <c r="I17" s="31"/>
      <c r="J17" s="37"/>
      <c r="K17" s="30"/>
    </row>
    <row r="18" spans="1:11" x14ac:dyDescent="0.25">
      <c r="A18" s="11" t="s">
        <v>11</v>
      </c>
      <c r="B18" s="26"/>
      <c r="C18" s="12">
        <f>+C16+C17</f>
        <v>0</v>
      </c>
      <c r="D18" s="13">
        <f>+D16+D17</f>
        <v>0</v>
      </c>
      <c r="F18" s="30" t="s">
        <v>34</v>
      </c>
      <c r="G18" s="31"/>
      <c r="H18" s="36"/>
      <c r="I18" s="31"/>
      <c r="J18" s="37"/>
      <c r="K18" s="30"/>
    </row>
    <row r="19" spans="1:11" x14ac:dyDescent="0.25">
      <c r="A19" s="14"/>
      <c r="B19" s="29"/>
      <c r="C19" s="15"/>
      <c r="D19" s="16"/>
      <c r="H19" s="2"/>
      <c r="I19" s="1"/>
      <c r="J19" s="3"/>
    </row>
    <row r="20" spans="1:11" x14ac:dyDescent="0.25">
      <c r="A20" s="14" t="s">
        <v>12</v>
      </c>
      <c r="B20" s="29"/>
      <c r="C20" s="15">
        <f>+C10-C18</f>
        <v>3296.3200000000006</v>
      </c>
      <c r="D20" s="16">
        <f>+D10-D18</f>
        <v>437.49684783330019</v>
      </c>
      <c r="H20" s="2"/>
      <c r="I20" s="1"/>
      <c r="J20" s="3"/>
    </row>
    <row r="21" spans="1:11" x14ac:dyDescent="0.25">
      <c r="A21" s="14"/>
      <c r="B21" s="29"/>
      <c r="C21" s="15"/>
      <c r="D21" s="16"/>
      <c r="H21" s="2"/>
      <c r="I21" s="1"/>
      <c r="J21" s="3"/>
    </row>
    <row r="22" spans="1:11" x14ac:dyDescent="0.25">
      <c r="A22" s="14" t="s">
        <v>13</v>
      </c>
      <c r="B22" s="27">
        <v>0.16500000000000001</v>
      </c>
      <c r="C22" s="15">
        <f>+C4*B22</f>
        <v>679.8660000000001</v>
      </c>
      <c r="D22" s="16">
        <f>+D4*B22</f>
        <v>90.233724865618171</v>
      </c>
      <c r="H22" s="2"/>
      <c r="I22" s="1"/>
      <c r="J22" s="3"/>
    </row>
    <row r="23" spans="1:11" x14ac:dyDescent="0.25">
      <c r="A23" s="14" t="s">
        <v>14</v>
      </c>
      <c r="B23" s="27"/>
      <c r="C23" s="15">
        <f>+C4*B23</f>
        <v>0</v>
      </c>
      <c r="D23" s="16">
        <f>+D4*B23</f>
        <v>0</v>
      </c>
    </row>
    <row r="24" spans="1:11" x14ac:dyDescent="0.25">
      <c r="A24" s="17" t="s">
        <v>15</v>
      </c>
      <c r="B24" s="28"/>
      <c r="C24" s="10">
        <f>+C4*B24</f>
        <v>0</v>
      </c>
      <c r="D24" s="18">
        <f>+D4*B24</f>
        <v>0</v>
      </c>
    </row>
    <row r="25" spans="1:11" x14ac:dyDescent="0.25">
      <c r="A25" s="7" t="s">
        <v>16</v>
      </c>
      <c r="B25" s="25"/>
      <c r="C25" s="8">
        <f>+C22+C23+C24</f>
        <v>679.8660000000001</v>
      </c>
      <c r="D25" s="9">
        <f>+D22+D23+D24</f>
        <v>90.233724865618171</v>
      </c>
    </row>
    <row r="27" spans="1:11" x14ac:dyDescent="0.25">
      <c r="A27" s="11" t="s">
        <v>17</v>
      </c>
      <c r="B27" s="26"/>
      <c r="C27" s="12">
        <f>+C25+C18+C8</f>
        <v>1503.9460000000004</v>
      </c>
      <c r="D27" s="13">
        <f>+D25+D18+D8</f>
        <v>199.60793682394325</v>
      </c>
    </row>
    <row r="28" spans="1:11" x14ac:dyDescent="0.25">
      <c r="A28" s="14" t="s">
        <v>18</v>
      </c>
      <c r="B28" s="29"/>
      <c r="C28" s="15">
        <f>+C20</f>
        <v>3296.3200000000006</v>
      </c>
      <c r="D28" s="16">
        <f>+D20</f>
        <v>437.49684783330019</v>
      </c>
    </row>
    <row r="29" spans="1:11" x14ac:dyDescent="0.25">
      <c r="A29" s="21" t="s">
        <v>19</v>
      </c>
      <c r="B29" s="22"/>
      <c r="C29" s="19">
        <f>+C27+C28</f>
        <v>4800.2660000000014</v>
      </c>
      <c r="D29" s="20">
        <f>+D27+D28</f>
        <v>637.1047846572435</v>
      </c>
    </row>
    <row r="30" spans="1:11" x14ac:dyDescent="0.25">
      <c r="A30" s="39" t="s">
        <v>35</v>
      </c>
    </row>
  </sheetData>
  <sheetProtection algorithmName="SHA-512" hashValue="NrCoEFQcWYcEYwQOiOf3kLVj71aI48Xc7BqFALkiTmRGyeFfRXjnXhMlha9h1doGpVodz5TLbMe33zdKJdLYCA==" saltValue="jDek7nN4wSxwhEvtJgCbyw==" spinCount="100000" sheet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C2" xr:uid="{02DD5E75-471B-435A-874F-A9D59B73996B}">
      <formula1>$F$7:$F$15</formula1>
    </dataValidation>
  </dataValidations>
  <hyperlinks>
    <hyperlink ref="A30" r:id="rId1" xr:uid="{14F4BA64-565C-45D7-BAC4-53D9AA318DF5}"/>
  </hyperlinks>
  <pageMargins left="0.25" right="0.25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Obračun plaće</vt:lpstr>
      <vt:lpstr>'Obračun plaće'!Print_Area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 servis d.o.o.</dc:creator>
  <cp:lastModifiedBy>METRO servis d.o.o.</cp:lastModifiedBy>
  <dcterms:created xsi:type="dcterms:W3CDTF">2022-12-26T09:28:38Z</dcterms:created>
  <dcterms:modified xsi:type="dcterms:W3CDTF">2022-12-26T10:20:06Z</dcterms:modified>
</cp:coreProperties>
</file>